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60" windowWidth="23820" windowHeight="10110" tabRatio="700"/>
  </bookViews>
  <sheets>
    <sheet name="Sheet1" sheetId="2" r:id="rId1"/>
  </sheets>
  <calcPr calcId="171027"/>
</workbook>
</file>

<file path=xl/calcChain.xml><?xml version="1.0" encoding="utf-8"?>
<calcChain xmlns="http://schemas.openxmlformats.org/spreadsheetml/2006/main">
  <c r="D26" i="2" l="1"/>
  <c r="E25" i="2" l="1"/>
  <c r="F25" i="2"/>
  <c r="G25" i="2"/>
  <c r="H25" i="2"/>
  <c r="H20" i="2"/>
  <c r="G20" i="2"/>
  <c r="F20" i="2"/>
  <c r="E20" i="2"/>
  <c r="H19" i="2"/>
  <c r="E19" i="2"/>
  <c r="F19" i="2"/>
  <c r="G19" i="2"/>
  <c r="D19" i="2"/>
  <c r="F22" i="2"/>
  <c r="G22" i="2"/>
  <c r="D30" i="2"/>
  <c r="D27" i="2"/>
  <c r="H24" i="2"/>
  <c r="G23" i="2"/>
  <c r="H21" i="2"/>
  <c r="F24" i="2"/>
  <c r="D28" i="2"/>
  <c r="H23" i="2"/>
  <c r="G21" i="2"/>
  <c r="E24" i="2"/>
  <c r="G2" i="2"/>
  <c r="F21" i="2"/>
  <c r="D20" i="2"/>
  <c r="E23" i="2"/>
  <c r="G24" i="2"/>
  <c r="E22" i="2"/>
  <c r="H22" i="2"/>
  <c r="F23" i="2"/>
  <c r="E21" i="2"/>
  <c r="J3" i="2"/>
  <c r="C22" i="2" l="1"/>
  <c r="C23" i="2"/>
  <c r="C24" i="2"/>
  <c r="C21" i="2"/>
  <c r="A24" i="2"/>
  <c r="A23" i="2"/>
  <c r="A22" i="2"/>
  <c r="A21" i="2"/>
  <c r="D2" i="2"/>
  <c r="H2" i="2"/>
  <c r="E15" i="2"/>
  <c r="M11" i="2"/>
  <c r="G11" i="2"/>
  <c r="D21" i="2"/>
  <c r="D24" i="2"/>
  <c r="L15" i="2"/>
  <c r="K11" i="2"/>
  <c r="M15" i="2"/>
  <c r="E10" i="2"/>
  <c r="N10" i="2"/>
  <c r="E9" i="2"/>
  <c r="K9" i="2"/>
  <c r="N16" i="2"/>
  <c r="L10" i="2"/>
  <c r="L9" i="2"/>
  <c r="J10" i="2"/>
  <c r="N15" i="2"/>
  <c r="J11" i="2"/>
  <c r="D22" i="2"/>
  <c r="I16" i="2"/>
  <c r="M9" i="2"/>
  <c r="H15" i="2"/>
  <c r="L16" i="2"/>
  <c r="G15" i="2"/>
  <c r="H16" i="2"/>
  <c r="H9" i="2"/>
  <c r="J16" i="2"/>
  <c r="I10" i="2"/>
  <c r="H11" i="2"/>
  <c r="D23" i="2"/>
  <c r="I11" i="2"/>
  <c r="F10" i="2"/>
  <c r="G16" i="2"/>
  <c r="J15" i="2"/>
  <c r="L11" i="2"/>
  <c r="E11" i="2"/>
  <c r="M16" i="2"/>
  <c r="M10" i="2"/>
  <c r="I15" i="2"/>
  <c r="F16" i="2"/>
  <c r="N9" i="2"/>
  <c r="J9" i="2"/>
  <c r="F9" i="2"/>
  <c r="F15" i="2"/>
  <c r="G9" i="2"/>
  <c r="E16" i="2"/>
  <c r="H10" i="2"/>
  <c r="K15" i="2"/>
  <c r="F11" i="2"/>
  <c r="K16" i="2"/>
  <c r="G10" i="2"/>
  <c r="K10" i="2"/>
  <c r="N11" i="2"/>
  <c r="I9" i="2"/>
  <c r="I21" i="2" l="1"/>
  <c r="I24" i="2"/>
  <c r="I23" i="2"/>
  <c r="I22" i="2"/>
  <c r="A16" i="2"/>
  <c r="A11" i="2"/>
  <c r="G17" i="2"/>
  <c r="D16" i="2"/>
  <c r="D15" i="2"/>
  <c r="D9" i="2"/>
  <c r="D11" i="2"/>
  <c r="D10" i="2"/>
  <c r="I2" i="2"/>
  <c r="J2" i="2"/>
  <c r="K2" i="2"/>
  <c r="L2" i="2"/>
  <c r="M2" i="2"/>
  <c r="N2" i="2"/>
  <c r="E5" i="2"/>
  <c r="M4" i="2"/>
  <c r="H5" i="2"/>
  <c r="E4" i="2"/>
  <c r="N3" i="2"/>
  <c r="H4" i="2"/>
  <c r="I5" i="2"/>
  <c r="K5" i="2"/>
  <c r="H3" i="2"/>
  <c r="N4" i="2"/>
  <c r="I3" i="2"/>
  <c r="G5" i="2"/>
  <c r="F4" i="2"/>
  <c r="K4" i="2"/>
  <c r="M5" i="2"/>
  <c r="J5" i="2"/>
  <c r="F5" i="2"/>
  <c r="K3" i="2"/>
  <c r="J4" i="2"/>
  <c r="I4" i="2"/>
  <c r="L5" i="2"/>
  <c r="G4" i="2"/>
  <c r="L4" i="2"/>
  <c r="M3" i="2"/>
  <c r="N5" i="2"/>
  <c r="L3" i="2"/>
  <c r="A5" i="2" l="1"/>
  <c r="D17" i="2"/>
  <c r="D12" i="2"/>
  <c r="D4" i="2"/>
  <c r="D3" i="2"/>
  <c r="D5" i="2"/>
  <c r="E3" i="2"/>
  <c r="F3" i="2"/>
  <c r="F2" i="2"/>
  <c r="E2" i="2"/>
  <c r="G3" i="2"/>
  <c r="D6" i="2" l="1"/>
</calcChain>
</file>

<file path=xl/sharedStrings.xml><?xml version="1.0" encoding="utf-8"?>
<sst xmlns="http://schemas.openxmlformats.org/spreadsheetml/2006/main" count="39" uniqueCount="39">
  <si>
    <t>Symbol</t>
  </si>
  <si>
    <t>Qty</t>
  </si>
  <si>
    <t>PERCENT_CHANGE</t>
  </si>
  <si>
    <t>NET_CHANGE</t>
  </si>
  <si>
    <t>LAST</t>
  </si>
  <si>
    <t>DTE</t>
  </si>
  <si>
    <t>DELTA</t>
  </si>
  <si>
    <t>GAMMA</t>
  </si>
  <si>
    <t>THETA</t>
  </si>
  <si>
    <t>VEGA</t>
  </si>
  <si>
    <t>EXTRINSIC</t>
  </si>
  <si>
    <t>EXPIRATION</t>
  </si>
  <si>
    <t>T</t>
  </si>
  <si>
    <t>RUT</t>
  </si>
  <si>
    <t>EXPIRATION_DAY</t>
  </si>
  <si>
    <t>TotDelta</t>
  </si>
  <si>
    <t>.RUT181221C1000</t>
  </si>
  <si>
    <t>.RUT181221C1050</t>
  </si>
  <si>
    <t>.RUT181221C1100</t>
  </si>
  <si>
    <t>.RUT171215P600</t>
  </si>
  <si>
    <t>.RUT171215P700</t>
  </si>
  <si>
    <t>.RUT160415P1000</t>
  </si>
  <si>
    <t>.RUT160415P950</t>
  </si>
  <si>
    <t>.RUT160415P900</t>
  </si>
  <si>
    <t>Vertical Example</t>
  </si>
  <si>
    <t>LEAP BF Example</t>
  </si>
  <si>
    <t>CW Example</t>
  </si>
  <si>
    <t>.T160415C38</t>
  </si>
  <si>
    <t>.T160520C38</t>
  </si>
  <si>
    <t>.T160715C38</t>
  </si>
  <si>
    <t>.T170120C40</t>
  </si>
  <si>
    <t>Protection</t>
  </si>
  <si>
    <t>Buy-Write</t>
  </si>
  <si>
    <t>VIX and VIX Futures</t>
  </si>
  <si>
    <t>/VX</t>
  </si>
  <si>
    <t>VIX</t>
  </si>
  <si>
    <t>/VX-VIX</t>
  </si>
  <si>
    <t>(This is the selling cost of the spread.)</t>
  </si>
  <si>
    <r>
      <t xml:space="preserve">(This is an equation being passed to TOS, and </t>
    </r>
    <r>
      <rPr>
        <b/>
        <i/>
        <sz val="11"/>
        <color rgb="FFFF0000"/>
        <rFont val="Calibri"/>
        <family val="2"/>
        <scheme val="minor"/>
      </rPr>
      <t>TOS</t>
    </r>
    <r>
      <rPr>
        <i/>
        <sz val="11"/>
        <color rgb="FFFF0000"/>
        <rFont val="Calibri"/>
        <family val="2"/>
        <scheme val="minor"/>
      </rPr>
      <t xml:space="preserve"> replies with the answer.)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</si>
</sst>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ill="1" applyBorder="1"/>
    <xf numFmtId="0" fontId="1" fillId="0" borderId="0" xfId="0" applyFont="1" applyFill="1" applyBorder="1" applyAlignment="1">
      <alignment horizontal="center"/>
    </xf>
    <xf numFmtId="0" fontId="0" fillId="0" borderId="1" xfId="0" applyFill="1" applyBorder="1"/>
    <xf numFmtId="0" fontId="0" fillId="0" borderId="4" xfId="0" applyFill="1" applyBorder="1"/>
    <xf numFmtId="10" fontId="0" fillId="0" borderId="1" xfId="1" applyNumberFormat="1" applyFont="1" applyFill="1" applyBorder="1"/>
    <xf numFmtId="2" fontId="0" fillId="0" borderId="0" xfId="0" applyNumberFormat="1" applyFill="1" applyBorder="1"/>
    <xf numFmtId="0" fontId="0" fillId="0" borderId="8" xfId="0" applyFill="1" applyBorder="1"/>
    <xf numFmtId="10" fontId="0" fillId="0" borderId="9" xfId="1" applyNumberFormat="1" applyFont="1" applyFill="1" applyBorder="1"/>
    <xf numFmtId="0" fontId="0" fillId="0" borderId="11" xfId="0" applyFill="1" applyBorder="1"/>
    <xf numFmtId="0" fontId="0" fillId="0" borderId="4" xfId="0" quotePrefix="1" applyFill="1" applyBorder="1"/>
    <xf numFmtId="0" fontId="5" fillId="0" borderId="6" xfId="0" applyFont="1" applyFill="1" applyBorder="1" applyAlignment="1">
      <alignment horizontal="left"/>
    </xf>
    <xf numFmtId="0" fontId="0" fillId="0" borderId="9" xfId="0" applyFill="1" applyBorder="1"/>
    <xf numFmtId="0" fontId="0" fillId="0" borderId="0" xfId="0" applyFill="1" applyBorder="1" applyAlignment="1">
      <alignment horizontal="center"/>
    </xf>
    <xf numFmtId="0" fontId="0" fillId="0" borderId="7" xfId="0" applyFill="1" applyBorder="1"/>
    <xf numFmtId="0" fontId="2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3" fillId="0" borderId="2" xfId="0" applyFont="1" applyFill="1" applyBorder="1"/>
    <xf numFmtId="2" fontId="0" fillId="0" borderId="7" xfId="0" applyNumberFormat="1" applyFill="1" applyBorder="1"/>
    <xf numFmtId="0" fontId="0" fillId="0" borderId="7" xfId="0" applyFill="1" applyBorder="1" applyAlignment="1">
      <alignment horizontal="center"/>
    </xf>
    <xf numFmtId="0" fontId="0" fillId="0" borderId="3" xfId="0" applyFill="1" applyBorder="1"/>
    <xf numFmtId="0" fontId="0" fillId="0" borderId="0" xfId="0" applyFill="1"/>
    <xf numFmtId="0" fontId="3" fillId="0" borderId="4" xfId="0" applyFont="1" applyFill="1" applyBorder="1"/>
    <xf numFmtId="164" fontId="0" fillId="0" borderId="0" xfId="0" applyNumberFormat="1" applyFill="1" applyBorder="1"/>
    <xf numFmtId="164" fontId="0" fillId="0" borderId="5" xfId="0" applyNumberFormat="1" applyFill="1" applyBorder="1"/>
    <xf numFmtId="1" fontId="3" fillId="0" borderId="4" xfId="0" applyNumberFormat="1" applyFont="1" applyFill="1" applyBorder="1" applyAlignment="1">
      <alignment horizontal="center"/>
    </xf>
    <xf numFmtId="0" fontId="3" fillId="0" borderId="6" xfId="0" applyFont="1" applyFill="1" applyBorder="1"/>
    <xf numFmtId="2" fontId="0" fillId="0" borderId="12" xfId="0" applyNumberFormat="1" applyFill="1" applyBorder="1"/>
    <xf numFmtId="0" fontId="0" fillId="0" borderId="8" xfId="0" applyFill="1" applyBorder="1" applyAlignment="1">
      <alignment horizontal="center"/>
    </xf>
    <xf numFmtId="164" fontId="0" fillId="0" borderId="8" xfId="0" applyNumberFormat="1" applyFill="1" applyBorder="1"/>
    <xf numFmtId="0" fontId="0" fillId="0" borderId="10" xfId="0" applyFill="1" applyBorder="1"/>
    <xf numFmtId="0" fontId="3" fillId="0" borderId="0" xfId="0" applyFont="1" applyFill="1"/>
    <xf numFmtId="0" fontId="0" fillId="0" borderId="0" xfId="0" applyFill="1" applyAlignment="1">
      <alignment horizontal="center"/>
    </xf>
    <xf numFmtId="164" fontId="0" fillId="0" borderId="0" xfId="0" applyNumberFormat="1" applyFill="1"/>
    <xf numFmtId="0" fontId="2" fillId="0" borderId="7" xfId="0" applyFont="1" applyFill="1" applyBorder="1" applyAlignment="1">
      <alignment horizontal="center"/>
    </xf>
    <xf numFmtId="164" fontId="0" fillId="0" borderId="7" xfId="0" applyNumberFormat="1" applyFill="1" applyBorder="1"/>
    <xf numFmtId="2" fontId="3" fillId="0" borderId="12" xfId="0" applyNumberFormat="1" applyFont="1" applyFill="1" applyBorder="1"/>
    <xf numFmtId="0" fontId="5" fillId="0" borderId="8" xfId="0" applyFont="1" applyFill="1" applyBorder="1" applyAlignment="1">
      <alignment horizontal="left"/>
    </xf>
    <xf numFmtId="0" fontId="1" fillId="0" borderId="7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2" fontId="0" fillId="0" borderId="0" xfId="0" applyNumberFormat="1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2" fontId="0" fillId="0" borderId="5" xfId="0" applyNumberFormat="1" applyFill="1" applyBorder="1" applyAlignment="1">
      <alignment horizontal="center"/>
    </xf>
    <xf numFmtId="1" fontId="3" fillId="0" borderId="6" xfId="0" applyNumberFormat="1" applyFont="1" applyFill="1" applyBorder="1" applyAlignment="1">
      <alignment horizontal="center"/>
    </xf>
    <xf numFmtId="2" fontId="0" fillId="0" borderId="8" xfId="0" applyNumberFormat="1" applyFill="1" applyBorder="1"/>
    <xf numFmtId="2" fontId="0" fillId="0" borderId="8" xfId="0" applyNumberFormat="1" applyFill="1" applyBorder="1" applyAlignment="1">
      <alignment horizontal="center"/>
    </xf>
    <xf numFmtId="2" fontId="0" fillId="0" borderId="10" xfId="0" applyNumberFormat="1" applyFill="1" applyBorder="1" applyAlignment="1">
      <alignment horizontal="center"/>
    </xf>
    <xf numFmtId="2" fontId="0" fillId="0" borderId="0" xfId="0" applyNumberFormat="1" applyFill="1"/>
    <xf numFmtId="0" fontId="2" fillId="0" borderId="2" xfId="0" applyFont="1" applyFill="1" applyBorder="1" applyAlignment="1">
      <alignment horizontal="center"/>
    </xf>
    <xf numFmtId="0" fontId="3" fillId="0" borderId="0" xfId="0" quotePrefix="1" applyFont="1" applyFill="1"/>
    <xf numFmtId="0" fontId="0" fillId="0" borderId="5" xfId="0" applyFill="1" applyBorder="1"/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colors>
    <mruColors>
      <color rgb="FF00FF00"/>
      <color rgb="FFE5F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tos.rtd">
      <tp>
        <v>17.09</v>
        <stp/>
        <stp>LAST</stp>
        <stp>VIX</stp>
        <tr r="D28" s="2"/>
      </tp>
      <tp>
        <v>0</v>
        <stp/>
        <stp>NET_CHANGE</stp>
        <stp>.RUT181221C1000</stp>
        <tr r="F9" s="2"/>
      </tp>
      <tp>
        <v>0</v>
        <stp/>
        <stp>NET_CHANGE</stp>
        <stp>.RUT181221C1050</stp>
        <tr r="F10" s="2"/>
      </tp>
      <tp>
        <v>2.12</v>
        <stp/>
        <stp>LAST</stp>
        <stp>.RUT160415P900</stp>
        <tr r="G5" s="2"/>
      </tp>
      <tp>
        <v>4.59</v>
        <stp/>
        <stp>LAST</stp>
        <stp>.RUT160415P950</stp>
        <tr r="G4" s="2"/>
      </tp>
      <tp>
        <v>-5.74E-2</v>
        <stp/>
        <stp>THETA</stp>
        <stp>.RUT171215P700</stp>
        <tr r="L15" s="2"/>
      </tp>
      <tp>
        <v>0</v>
        <stp/>
        <stp>NET_CHANGE</stp>
        <stp>.RUT181221C1100</stp>
        <tr r="F11" s="2"/>
      </tp>
      <tp>
        <v>-4.3799999999999999E-2</v>
        <stp/>
        <stp>THETA</stp>
        <stp>.RUT171215P600</stp>
        <tr r="L16" s="2"/>
      </tp>
      <tp>
        <v>8.9999999999999998E-4</v>
        <stp/>
        <stp>GAMMA</stp>
        <stp>.RUT160415P900</stp>
        <tr r="K5" s="2"/>
      </tp>
      <tp>
        <v>1.6999999999999999E-3</v>
        <stp/>
        <stp>GAMMA</stp>
        <stp>.RUT160415P950</stp>
        <tr r="K4" s="2"/>
      </tp>
      <tp>
        <v>-2.4700000000000002</v>
        <stp/>
        <stp>NET_CHANGE</stp>
        <stp>.RUT160415P1000</stp>
        <tr r="F3" s="2"/>
      </tp>
      <tp>
        <v>1065.67274</v>
        <stp/>
        <stp>LAST</stp>
        <stp>RUT</stp>
        <tr r="G2" s="2"/>
      </tp>
      <tp>
        <v>-4.5199999999999997E-2</v>
        <stp/>
        <stp>DELTA</stp>
        <stp>.RUT160415P900</stp>
        <tr r="J5" s="2"/>
      </tp>
      <tp>
        <v>-9.0499999999999997E-2</v>
        <stp/>
        <stp>DELTA</stp>
        <stp>.RUT160415P950</stp>
        <tr r="J4" s="2"/>
      </tp>
      <tp>
        <v>37.92</v>
        <stp/>
        <stp>LAST</stp>
        <stp>.RUT171215P700</stp>
        <tr r="G15" s="2"/>
      </tp>
      <tp t="s">
        <v>0.00%</v>
        <stp/>
        <stp>PERCENT_CHANGE</stp>
        <stp>RUT</stp>
        <tr r="E2" s="2"/>
      </tp>
      <tp>
        <v>-0.11840000000000001</v>
        <stp/>
        <stp>THETA</stp>
        <stp>.RUT160415P900</stp>
        <tr r="L5" s="2"/>
      </tp>
      <tp>
        <v>-0.17499999999999999</v>
        <stp/>
        <stp>THETA</stp>
        <stp>.RUT160415P950</stp>
        <tr r="L4" s="2"/>
      </tp>
      <tp>
        <v>2.9999999999999997E-4</v>
        <stp/>
        <stp>GAMMA</stp>
        <stp>.RUT171215P600</stp>
        <tr r="K16" s="2"/>
      </tp>
      <tp>
        <v>21</v>
        <stp/>
        <stp>LAST</stp>
        <stp>.RUT171215P600</stp>
        <tr r="G16" s="2"/>
      </tp>
      <tp>
        <v>4.0000000000000002E-4</v>
        <stp/>
        <stp>GAMMA</stp>
        <stp>.RUT171215P700</stp>
        <tr r="K15" s="2"/>
      </tp>
      <tp>
        <v>0.68</v>
        <stp/>
        <stp>LAST</stp>
        <stp>.T160520C38</stp>
        <tr r="D22" s="2"/>
      </tp>
      <tp>
        <v>0.46</v>
        <stp/>
        <stp>LAST</stp>
        <stp>.T160415C38</stp>
        <tr r="D21" s="2"/>
      </tp>
      <tp>
        <v>0.86</v>
        <stp/>
        <stp>LAST</stp>
        <stp>.T160715C38</stp>
        <tr r="D23" s="2"/>
      </tp>
      <tp>
        <v>0.75</v>
        <stp/>
        <stp>LAST</stp>
        <stp>.T170120C40</stp>
        <tr r="D24" s="2"/>
      </tp>
      <tp>
        <v>-6.2799999999999995E-2</v>
        <stp/>
        <stp>DELTA</stp>
        <stp>.RUT171215P600</stp>
        <tr r="J16" s="2"/>
      </tp>
      <tp>
        <v>-0.1032</v>
        <stp/>
        <stp>DELTA</stp>
        <stp>.RUT171215P700</stp>
        <tr r="J15" s="2"/>
      </tp>
      <tp t="s">
        <v>DEC 18</v>
        <stp/>
        <stp>EXPIRATION</stp>
        <stp>.RUT181221C1100</stp>
        <tr r="H11" s="2"/>
      </tp>
      <tp t="s">
        <v>DEC 18</v>
        <stp/>
        <stp>EXPIRATION</stp>
        <stp>.RUT181221C1000</stp>
        <tr r="H9" s="2"/>
      </tp>
      <tp t="s">
        <v>DEC 18</v>
        <stp/>
        <stp>EXPIRATION</stp>
        <stp>.RUT181221C1050</stp>
        <tr r="H10" s="2"/>
      </tp>
      <tp t="s">
        <v>2016-05-21</v>
        <stp/>
        <stp>EXPIRATION_DAY</stp>
        <stp>.T160520C38</stp>
        <tr r="F22" s="2"/>
      </tp>
      <tp t="s">
        <v>2016-04-16</v>
        <stp/>
        <stp>EXPIRATION_DAY</stp>
        <stp>.T160415C38</stp>
        <tr r="F21" s="2"/>
      </tp>
      <tp t="s">
        <v>2016-07-16</v>
        <stp/>
        <stp>EXPIRATION_DAY</stp>
        <stp>.T160715C38</stp>
        <tr r="F23" s="2"/>
      </tp>
      <tp t="s">
        <v>2017-01-21</v>
        <stp/>
        <stp>EXPIRATION_DAY</stp>
        <stp>.T170120C40</stp>
        <tr r="F24" s="2"/>
      </tp>
      <tp t="s">
        <v>APR 16</v>
        <stp/>
        <stp>EXPIRATION</stp>
        <stp>.RUT160415P1000</stp>
        <tr r="H3" s="2"/>
      </tp>
      <tp>
        <v>2.5592999999999999</v>
        <stp/>
        <stp>VEGA</stp>
        <stp>.RUT171215P700</stp>
        <tr r="M15" s="2"/>
      </tp>
      <tp>
        <v>1.7588999999999999</v>
        <stp/>
        <stp>VEGA</stp>
        <stp>.RUT171215P600</stp>
        <tr r="M16" s="2"/>
      </tp>
      <tp>
        <v>0.60309999999999997</v>
        <stp/>
        <stp>VEGA</stp>
        <stp>.RUT160415P950</stp>
        <tr r="M4" s="2"/>
      </tp>
      <tp>
        <v>0.35199999999999998</v>
        <stp/>
        <stp>VEGA</stp>
        <stp>.RUT160415P900</stp>
        <tr r="M5" s="2"/>
      </tp>
      <tp t="s">
        <v>2016-04-15</v>
        <stp/>
        <stp>EXPIRATION_DAY</stp>
        <stp>.RUT160415P900</stp>
        <tr r="I5" s="2"/>
      </tp>
      <tp t="s">
        <v>2016-04-15</v>
        <stp/>
        <stp>EXPIRATION_DAY</stp>
        <stp>.RUT160415P950</stp>
        <tr r="I4" s="2"/>
      </tp>
      <tp t="s">
        <v>2017-12-15</v>
        <stp/>
        <stp>EXPIRATION_DAY</stp>
        <stp>.RUT171215P600</stp>
        <tr r="I16" s="2"/>
      </tp>
      <tp t="s">
        <v>2017-12-15</v>
        <stp/>
        <stp>EXPIRATION_DAY</stp>
        <stp>.RUT171215P700</stp>
        <tr r="I15" s="2"/>
      </tp>
      <tp>
        <v>2.2599999999999998</v>
        <stp/>
        <stp>LAST</stp>
        <stp>/VX-VIX</stp>
        <tr r="D30" s="2"/>
      </tp>
      <tp t="s">
        <v>0.00%</v>
        <stp/>
        <stp>PERCENT_CHANGE</stp>
        <stp>.RUT171215P600</stp>
        <tr r="E16" s="2"/>
      </tp>
      <tp>
        <v>9.85</v>
        <stp/>
        <stp>EXTRINSIC</stp>
        <stp>.RUT160415P1000</stp>
        <tr r="N3" s="2"/>
      </tp>
      <tp t="s">
        <v>0.00%</v>
        <stp/>
        <stp>PERCENT_CHANGE</stp>
        <stp>.RUT171215P700</stp>
        <tr r="E15" s="2"/>
      </tp>
      <tp>
        <v>125.35</v>
        <stp/>
        <stp>EXTRINSIC</stp>
        <stp>.RUT181221C1100</stp>
        <tr r="N11" s="2"/>
      </tp>
      <tp>
        <v>133.47726</v>
        <stp/>
        <stp>EXTRINSIC</stp>
        <stp>.RUT181221C1050</stp>
        <tr r="N10" s="2"/>
      </tp>
      <tp>
        <v>109.47726</v>
        <stp/>
        <stp>EXTRINSIC</stp>
        <stp>.RUT181221C1000</stp>
        <tr r="N9" s="2"/>
      </tp>
      <tp>
        <v>0.40129999999999999</v>
        <stp/>
        <stp>DELTA</stp>
        <stp>.T160415C38</stp>
        <tr r="G21" s="2"/>
      </tp>
      <tp>
        <v>0.41399999999999998</v>
        <stp/>
        <stp>DELTA</stp>
        <stp>.T160520C38</stp>
        <tr r="G22" s="2"/>
      </tp>
      <tp>
        <v>0.27079999999999999</v>
        <stp/>
        <stp>DELTA</stp>
        <stp>.T170120C40</stp>
        <tr r="G24" s="2"/>
      </tp>
      <tp>
        <v>0.41970000000000002</v>
        <stp/>
        <stp>DELTA</stp>
        <stp>.T160715C38</stp>
        <tr r="G23" s="2"/>
      </tp>
      <tp t="s">
        <v>-23.75%</v>
        <stp/>
        <stp>PERCENT_CHANGE</stp>
        <stp>.RUT160415P950</stp>
        <tr r="E4" s="2"/>
      </tp>
      <tp t="s">
        <v>-26.90%</v>
        <stp/>
        <stp>PERCENT_CHANGE</stp>
        <stp>.RUT160415P900</stp>
        <tr r="E5" s="2"/>
      </tp>
      <tp t="s">
        <v>-19.82%</v>
        <stp/>
        <stp>PERCENT_CHANGE</stp>
        <stp>.RUT160415P1000</stp>
        <tr r="E3" s="2"/>
      </tp>
      <tp t="s">
        <v>0.00%</v>
        <stp/>
        <stp>PERCENT_CHANGE</stp>
        <stp>.RUT181221C1100</stp>
        <tr r="E11" s="2"/>
      </tp>
      <tp t="s">
        <v>0.00%</v>
        <stp/>
        <stp>PERCENT_CHANGE</stp>
        <stp>.RUT181221C1000</stp>
        <tr r="E9" s="2"/>
      </tp>
      <tp t="s">
        <v>0.00%</v>
        <stp/>
        <stp>PERCENT_CHANGE</stp>
        <stp>.RUT181221C1050</stp>
        <tr r="E10" s="2"/>
      </tp>
      <tp>
        <v>9.99</v>
        <stp/>
        <stp>LAST</stp>
        <stp>.RUT160415P1000</stp>
        <tr r="G3" s="2"/>
      </tp>
      <tp>
        <v>108.6</v>
        <stp/>
        <stp>LAST</stp>
        <stp>.RUT181221C1100</stp>
        <tr r="G11" s="2"/>
      </tp>
      <tp>
        <v>135.16999999999999</v>
        <stp/>
        <stp>LAST</stp>
        <stp>.RUT181221C1000</stp>
        <tr r="G9" s="2"/>
      </tp>
      <tp>
        <v>105</v>
        <stp/>
        <stp>LAST</stp>
        <stp>.RUT181221C1050</stp>
        <tr r="G10" s="2"/>
      </tp>
      <tp>
        <v>1.0085999999999999</v>
        <stp/>
        <stp>VEGA</stp>
        <stp>.RUT160415P1000</stp>
        <tr r="M3" s="2"/>
      </tp>
      <tp>
        <v>7.0426000000000002</v>
        <stp/>
        <stp>VEGA</stp>
        <stp>.RUT181221C1100</stp>
        <tr r="M11" s="2"/>
      </tp>
      <tp>
        <v>6.8623000000000003</v>
        <stp/>
        <stp>VEGA</stp>
        <stp>.RUT181221C1050</stp>
        <tr r="M10" s="2"/>
      </tp>
      <tp>
        <v>0</v>
        <stp/>
        <stp>NET_CHANGE</stp>
        <stp>RUT</stp>
        <tr r="F2" s="2"/>
      </tp>
      <tp>
        <v>6.5862999999999996</v>
        <stp/>
        <stp>VEGA</stp>
        <stp>.RUT181221C1000</stp>
        <tr r="M9" s="2"/>
      </tp>
      <tp t="s">
        <v>2018-12-21</v>
        <stp/>
        <stp>EXPIRATION_DAY</stp>
        <stp>.RUT181221C1100</stp>
        <tr r="I11" s="2"/>
      </tp>
      <tp t="s">
        <v>APR 16</v>
        <stp/>
        <stp>EXPIRATION</stp>
        <stp>.T160415C38</stp>
        <tr r="E21" s="2"/>
      </tp>
      <tp t="s">
        <v>MAY 16</v>
        <stp/>
        <stp>EXPIRATION</stp>
        <stp>.T160520C38</stp>
        <tr r="E22" s="2"/>
      </tp>
      <tp t="s">
        <v>JAN 17</v>
        <stp/>
        <stp>EXPIRATION</stp>
        <stp>.T170120C40</stp>
        <tr r="E24" s="2"/>
      </tp>
      <tp t="s">
        <v>JUL 16</v>
        <stp/>
        <stp>EXPIRATION</stp>
        <stp>.T160715C38</stp>
        <tr r="E23" s="2"/>
      </tp>
      <tp t="s">
        <v>2018-12-21</v>
        <stp/>
        <stp>EXPIRATION_DAY</stp>
        <stp>.RUT181221C1000</stp>
        <tr r="I9" s="2"/>
      </tp>
      <tp t="s">
        <v>2018-12-21</v>
        <stp/>
        <stp>EXPIRATION_DAY</stp>
        <stp>.RUT181221C1050</stp>
        <tr r="I10" s="2"/>
      </tp>
      <tp t="s">
        <v>2016-04-15</v>
        <stp/>
        <stp>EXPIRATION_DAY</stp>
        <stp>.RUT160415P1000</stp>
        <tr r="I3" s="2"/>
      </tp>
      <tp>
        <v>2.125</v>
        <stp/>
        <stp>EXTRINSIC</stp>
        <stp>.RUT160415P900</stp>
        <tr r="N5" s="2"/>
      </tp>
      <tp>
        <v>4.5</v>
        <stp/>
        <stp>EXTRINSIC</stp>
        <stp>.RUT160415P950</stp>
        <tr r="N4" s="2"/>
      </tp>
      <tp>
        <v>37.69</v>
        <stp/>
        <stp>LAST</stp>
        <stp>T</stp>
        <tr r="D20" s="2"/>
      </tp>
      <tp>
        <v>29.35</v>
        <stp/>
        <stp>EXTRINSIC</stp>
        <stp>.RUT171215P700</stp>
        <tr r="N15" s="2"/>
      </tp>
      <tp>
        <v>16.899999999999999</v>
        <stp/>
        <stp>EXTRINSIC</stp>
        <stp>.RUT171215P600</stp>
        <tr r="N16" s="2"/>
      </tp>
      <tp>
        <v>0</v>
        <stp/>
        <stp>NET_CHANGE</stp>
        <stp>.RUT171215P600</stp>
        <tr r="F16" s="2"/>
      </tp>
      <tp>
        <v>0</v>
        <stp/>
        <stp>NET_CHANGE</stp>
        <stp>.RUT171215P700</stp>
        <tr r="F15" s="2"/>
      </tp>
      <tp>
        <v>-0.78</v>
        <stp/>
        <stp>NET_CHANGE</stp>
        <stp>.RUT160415P900</stp>
        <tr r="F5" s="2"/>
      </tp>
      <tp>
        <v>-1.43</v>
        <stp/>
        <stp>NET_CHANGE</stp>
        <stp>.RUT160415P950</stp>
        <tr r="F4" s="2"/>
      </tp>
      <tp>
        <v>-8.5099999999999995E-2</v>
        <stp/>
        <stp>THETA</stp>
        <stp>.RUT181221C1100</stp>
        <tr r="L11" s="2"/>
      </tp>
      <tp>
        <v>-8.5599999999999996E-2</v>
        <stp/>
        <stp>THETA</stp>
        <stp>.RUT181221C1050</stp>
        <tr r="L10" s="2"/>
      </tp>
      <tp>
        <v>-8.5000000000000006E-2</v>
        <stp/>
        <stp>THETA</stp>
        <stp>.RUT181221C1000</stp>
        <tr r="L9" s="2"/>
      </tp>
      <tp t="s">
        <v>DEC 17</v>
        <stp/>
        <stp>EXPIRATION</stp>
        <stp>.RUT171215P700</stp>
        <tr r="H15" s="2"/>
      </tp>
      <tp>
        <v>-0.25140000000000001</v>
        <stp/>
        <stp>THETA</stp>
        <stp>.RUT160415P1000</stp>
        <tr r="L3" s="2"/>
      </tp>
      <tp t="s">
        <v>DEC 17</v>
        <stp/>
        <stp>EXPIRATION</stp>
        <stp>.RUT171215P600</stp>
        <tr r="H16" s="2"/>
      </tp>
      <tp>
        <v>0.88</v>
        <stp/>
        <stp>EXTRINSIC</stp>
        <stp>.T160715C38</stp>
        <tr r="H23" s="2"/>
      </tp>
      <tp>
        <v>0.76</v>
        <stp/>
        <stp>EXTRINSIC</stp>
        <stp>.T170120C40</stp>
        <tr r="H24" s="2"/>
      </tp>
      <tp>
        <v>0.67</v>
        <stp/>
        <stp>EXTRINSIC</stp>
        <stp>.T160520C38</stp>
        <tr r="H22" s="2"/>
      </tp>
      <tp>
        <v>0.46500000000000002</v>
        <stp/>
        <stp>EXTRINSIC</stp>
        <stp>.T160415C38</stp>
        <tr r="H21" s="2"/>
      </tp>
      <tp>
        <v>1E-3</v>
        <stp/>
        <stp>GAMMA</stp>
        <stp>.RUT181221C1100</stp>
        <tr r="K11" s="2"/>
      </tp>
      <tp>
        <v>0.60670000000000002</v>
        <stp/>
        <stp>DELTA</stp>
        <stp>.RUT181221C1050</stp>
        <tr r="J10" s="2"/>
      </tp>
      <tp>
        <v>0.65329999999999999</v>
        <stp/>
        <stp>DELTA</stp>
        <stp>.RUT181221C1000</stp>
        <tr r="J9" s="2"/>
      </tp>
      <tp>
        <v>8.9999999999999998E-4</v>
        <stp/>
        <stp>GAMMA</stp>
        <stp>.RUT181221C1050</stp>
        <tr r="K10" s="2"/>
      </tp>
      <tp>
        <v>8.0000000000000004E-4</v>
        <stp/>
        <stp>GAMMA</stp>
        <stp>.RUT181221C1000</stp>
        <tr r="K9" s="2"/>
      </tp>
      <tp>
        <v>19.350000000000001</v>
        <stp/>
        <stp>LAST</stp>
        <stp>/VX</stp>
        <tr r="D27" s="2"/>
      </tp>
      <tp>
        <v>0.55820000000000003</v>
        <stp/>
        <stp>DELTA</stp>
        <stp>.RUT181221C1100</stp>
        <tr r="J11" s="2"/>
      </tp>
      <tp t="s">
        <v>APR 16</v>
        <stp/>
        <stp>EXPIRATION</stp>
        <stp>.RUT160415P900</stp>
        <tr r="H5" s="2"/>
      </tp>
      <tp t="s">
        <v>APR 16</v>
        <stp/>
        <stp>EXPIRATION</stp>
        <stp>.RUT160415P950</stp>
        <tr r="H4" s="2"/>
      </tp>
      <tp>
        <v>3.3E-3</v>
        <stp/>
        <stp>GAMMA</stp>
        <stp>.RUT160415P1000</stp>
        <tr r="K3" s="2"/>
      </tp>
      <tp>
        <v>-0.1915</v>
        <stp/>
        <stp>DELTA</stp>
        <stp>.RUT160415P1000</stp>
        <tr r="J3" s="2"/>
      </tp>
    </main>
  </volType>
</volTypes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volatileDependencies" Target="volatileDependencie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tabSelected="1" zoomScaleNormal="100" workbookViewId="0">
      <pane xSplit="2" ySplit="1" topLeftCell="C8" activePane="bottomRight" state="frozen"/>
      <selection pane="topRight" activeCell="C1" sqref="C1"/>
      <selection pane="bottomLeft" activeCell="A2" sqref="A2"/>
      <selection pane="bottomRight"/>
    </sheetView>
  </sheetViews>
  <sheetFormatPr defaultRowHeight="15" x14ac:dyDescent="0.25"/>
  <cols>
    <col min="1" max="1" width="9.7109375" style="31" bestFit="1" customWidth="1"/>
    <col min="2" max="2" width="18.28515625" style="1" bestFit="1" customWidth="1"/>
    <col min="3" max="3" width="10.28515625" style="3" bestFit="1" customWidth="1"/>
    <col min="4" max="4" width="9.140625" style="1"/>
    <col min="5" max="5" width="17.5703125" style="21" bestFit="1" customWidth="1"/>
    <col min="6" max="6" width="16.5703125" style="21" bestFit="1" customWidth="1"/>
    <col min="7" max="7" width="9.140625" style="21"/>
    <col min="8" max="8" width="11.7109375" style="32" bestFit="1" customWidth="1"/>
    <col min="9" max="9" width="16.5703125" style="32" bestFit="1" customWidth="1"/>
    <col min="10" max="10" width="9.140625" style="1"/>
    <col min="11" max="11" width="10" style="21" bestFit="1" customWidth="1"/>
    <col min="12" max="12" width="9.140625" style="21"/>
    <col min="13" max="13" width="9.140625" style="1"/>
    <col min="14" max="14" width="10" style="21" bestFit="1" customWidth="1"/>
    <col min="15" max="16384" width="9.140625" style="21"/>
  </cols>
  <sheetData>
    <row r="1" spans="1:14" s="16" customFormat="1" ht="15.75" thickBot="1" x14ac:dyDescent="0.3">
      <c r="A1" s="15" t="s">
        <v>5</v>
      </c>
      <c r="B1" s="2" t="s">
        <v>0</v>
      </c>
      <c r="C1" s="2" t="s">
        <v>1</v>
      </c>
      <c r="D1" s="2" t="s">
        <v>15</v>
      </c>
      <c r="E1" s="16" t="s">
        <v>2</v>
      </c>
      <c r="F1" s="16" t="s">
        <v>3</v>
      </c>
      <c r="G1" s="16" t="s">
        <v>4</v>
      </c>
      <c r="H1" s="16" t="s">
        <v>11</v>
      </c>
      <c r="I1" s="16" t="s">
        <v>14</v>
      </c>
      <c r="J1" s="2" t="s">
        <v>6</v>
      </c>
      <c r="K1" s="16" t="s">
        <v>7</v>
      </c>
      <c r="L1" s="16" t="s">
        <v>8</v>
      </c>
      <c r="M1" s="2" t="s">
        <v>9</v>
      </c>
      <c r="N1" s="16" t="s">
        <v>10</v>
      </c>
    </row>
    <row r="2" spans="1:14" x14ac:dyDescent="0.25">
      <c r="A2" s="17"/>
      <c r="B2" s="14" t="s">
        <v>13</v>
      </c>
      <c r="C2" s="14"/>
      <c r="D2" s="18" t="str">
        <f>IF(AND(LEFT($B2,1)=".",C2&lt;&gt;0),C2*J2*10,"")</f>
        <v/>
      </c>
      <c r="E2" s="19" t="str">
        <f>RTD("tos.rtd",,E$1,UPPER($B2))</f>
        <v>0.00%</v>
      </c>
      <c r="F2" s="18">
        <f>RTD("tos.rtd",,F$1,UPPER($B2))</f>
        <v>0</v>
      </c>
      <c r="G2" s="18">
        <f>RTD("tos.rtd",,G$1,UPPER($B2))</f>
        <v>1065.67274</v>
      </c>
      <c r="H2" s="19" t="str">
        <f>IF(LEFT($B2,1) = ".",RTD("tos.rtd",,H$1,UPPER($B2)),"")</f>
        <v/>
      </c>
      <c r="I2" s="19" t="str">
        <f>IF(LEFT($B2,1) = ".",RTD("tos.rtd",,I$1,UPPER($B2)),"")</f>
        <v/>
      </c>
      <c r="J2" s="14" t="str">
        <f>IF(LEFT($B2,1) = ".",RTD("tos.rtd",,J$1,UPPER($B2)),"")</f>
        <v/>
      </c>
      <c r="K2" s="14" t="str">
        <f>IF(LEFT($B2,1) = ".",RTD("tos.rtd",,K$1,UPPER($B2)),"")</f>
        <v/>
      </c>
      <c r="L2" s="14" t="str">
        <f>IF(LEFT($B2,1) = ".",RTD("tos.rtd",,L$1,UPPER($B2)),"")</f>
        <v/>
      </c>
      <c r="M2" s="14" t="str">
        <f>IF(LEFT($B2,1) = ".",RTD("tos.rtd",,M$1,UPPER($B2)),"")</f>
        <v/>
      </c>
      <c r="N2" s="20" t="str">
        <f>IF(LEFT($B2,1) = ".",RTD("tos.rtd",,N$1,UPPER($B2)),"")</f>
        <v/>
      </c>
    </row>
    <row r="3" spans="1:14" x14ac:dyDescent="0.25">
      <c r="A3" s="22"/>
      <c r="B3" s="1" t="s">
        <v>21</v>
      </c>
      <c r="C3" s="13">
        <v>1</v>
      </c>
      <c r="D3" s="6">
        <f t="shared" ref="D3:D5" si="0">IF(AND(LEFT($B3,1)=".",C3&lt;&gt;0),C3*J3*10,"")</f>
        <v>-1.915</v>
      </c>
      <c r="E3" s="13" t="str">
        <f>RTD("tos.rtd",,E$1,UPPER($B3))</f>
        <v>-19.82%</v>
      </c>
      <c r="F3" s="6">
        <f>RTD("tos.rtd",,F$1,UPPER($B3))</f>
        <v>-2.4700000000000002</v>
      </c>
      <c r="G3" s="6">
        <f>RTD("tos.rtd",,G$1,UPPER($B3))</f>
        <v>9.99</v>
      </c>
      <c r="H3" s="13" t="str">
        <f>IF(LEFT($B3,1) = ".",RTD("tos.rtd",,H$1,UPPER($B3)),"")</f>
        <v>APR 16</v>
      </c>
      <c r="I3" s="13" t="str">
        <f>IF(LEFT($B3,1) = ".",RTD("tos.rtd",,I$1,UPPER($B3)),"")</f>
        <v>2016-04-15</v>
      </c>
      <c r="J3" s="23">
        <f>IF(LEFT($B3,1) = ".",RTD("tos.rtd",,J$1,UPPER($B3)),"")</f>
        <v>-0.1915</v>
      </c>
      <c r="K3" s="23">
        <f>IF(LEFT($B3,1) = ".",RTD("tos.rtd",,K$1,UPPER($B3)),"")</f>
        <v>3.3E-3</v>
      </c>
      <c r="L3" s="23">
        <f>IF(LEFT($B3,1) = ".",RTD("tos.rtd",,L$1,UPPER($B3)),"")</f>
        <v>-0.25140000000000001</v>
      </c>
      <c r="M3" s="23">
        <f>IF(LEFT($B3,1) = ".",RTD("tos.rtd",,M$1,UPPER($B3)),"")</f>
        <v>1.0085999999999999</v>
      </c>
      <c r="N3" s="24">
        <f>IF(LEFT($B3,1) = ".",RTD("tos.rtd",,N$1,UPPER($B3)),"")</f>
        <v>9.85</v>
      </c>
    </row>
    <row r="4" spans="1:14" x14ac:dyDescent="0.25">
      <c r="A4" s="22"/>
      <c r="B4" s="1" t="s">
        <v>22</v>
      </c>
      <c r="C4" s="13">
        <v>-2</v>
      </c>
      <c r="D4" s="6">
        <f t="shared" si="0"/>
        <v>1.81</v>
      </c>
      <c r="E4" s="13" t="str">
        <f>RTD("tos.rtd",,E$1,UPPER($B4))</f>
        <v>-23.75%</v>
      </c>
      <c r="F4" s="6">
        <f>RTD("tos.rtd",,F$1,UPPER($B4))</f>
        <v>-1.43</v>
      </c>
      <c r="G4" s="6">
        <f>RTD("tos.rtd",,G$1,UPPER($B4))</f>
        <v>4.59</v>
      </c>
      <c r="H4" s="13" t="str">
        <f>IF(LEFT($B4,1) = ".",RTD("tos.rtd",,H$1,UPPER($B4)),"")</f>
        <v>APR 16</v>
      </c>
      <c r="I4" s="13" t="str">
        <f>IF(LEFT($B4,1) = ".",RTD("tos.rtd",,I$1,UPPER($B4)),"")</f>
        <v>2016-04-15</v>
      </c>
      <c r="J4" s="23">
        <f>IF(LEFT($B4,1) = ".",RTD("tos.rtd",,J$1,UPPER($B4)),"")</f>
        <v>-9.0499999999999997E-2</v>
      </c>
      <c r="K4" s="23">
        <f>IF(LEFT($B4,1) = ".",RTD("tos.rtd",,K$1,UPPER($B4)),"")</f>
        <v>1.6999999999999999E-3</v>
      </c>
      <c r="L4" s="23">
        <f>IF(LEFT($B4,1) = ".",RTD("tos.rtd",,L$1,UPPER($B4)),"")</f>
        <v>-0.17499999999999999</v>
      </c>
      <c r="M4" s="23">
        <f>IF(LEFT($B4,1) = ".",RTD("tos.rtd",,M$1,UPPER($B4)),"")</f>
        <v>0.60309999999999997</v>
      </c>
      <c r="N4" s="24">
        <f>IF(LEFT($B4,1) = ".",RTD("tos.rtd",,N$1,UPPER($B4)),"")</f>
        <v>4.5</v>
      </c>
    </row>
    <row r="5" spans="1:14" x14ac:dyDescent="0.25">
      <c r="A5" s="25">
        <f ca="1">I5-TODAY()</f>
        <v>44</v>
      </c>
      <c r="B5" s="1" t="s">
        <v>23</v>
      </c>
      <c r="C5" s="13">
        <v>1</v>
      </c>
      <c r="D5" s="6">
        <f t="shared" si="0"/>
        <v>-0.45199999999999996</v>
      </c>
      <c r="E5" s="13" t="str">
        <f>RTD("tos.rtd",,E$1,UPPER($B5))</f>
        <v>-26.90%</v>
      </c>
      <c r="F5" s="6">
        <f>RTD("tos.rtd",,F$1,UPPER($B5))</f>
        <v>-0.78</v>
      </c>
      <c r="G5" s="6">
        <f>RTD("tos.rtd",,G$1,UPPER($B5))</f>
        <v>2.12</v>
      </c>
      <c r="H5" s="13" t="str">
        <f>IF(LEFT($B5,1) = ".",RTD("tos.rtd",,H$1,UPPER($B5)),"")</f>
        <v>APR 16</v>
      </c>
      <c r="I5" s="13" t="str">
        <f>IF(LEFT($B5,1) = ".",RTD("tos.rtd",,I$1,UPPER($B5)),"")</f>
        <v>2016-04-15</v>
      </c>
      <c r="J5" s="23">
        <f>IF(LEFT($B5,1) = ".",RTD("tos.rtd",,J$1,UPPER($B5)),"")</f>
        <v>-4.5199999999999997E-2</v>
      </c>
      <c r="K5" s="23">
        <f>IF(LEFT($B5,1) = ".",RTD("tos.rtd",,K$1,UPPER($B5)),"")</f>
        <v>8.9999999999999998E-4</v>
      </c>
      <c r="L5" s="23">
        <f>IF(LEFT($B5,1) = ".",RTD("tos.rtd",,L$1,UPPER($B5)),"")</f>
        <v>-0.11840000000000001</v>
      </c>
      <c r="M5" s="23">
        <f>IF(LEFT($B5,1) = ".",RTD("tos.rtd",,M$1,UPPER($B5)),"")</f>
        <v>0.35199999999999998</v>
      </c>
      <c r="N5" s="24">
        <f>IF(LEFT($B5,1) = ".",RTD("tos.rtd",,N$1,UPPER($B5)),"")</f>
        <v>2.125</v>
      </c>
    </row>
    <row r="6" spans="1:14" ht="15.75" thickBot="1" x14ac:dyDescent="0.3">
      <c r="A6" s="26"/>
      <c r="B6" s="7"/>
      <c r="C6" s="7"/>
      <c r="D6" s="27">
        <f>SUM(D2:D5)</f>
        <v>-0.55699999999999994</v>
      </c>
      <c r="E6" s="7"/>
      <c r="F6" s="7"/>
      <c r="G6" s="7"/>
      <c r="H6" s="28"/>
      <c r="I6" s="28"/>
      <c r="J6" s="29"/>
      <c r="K6" s="29"/>
      <c r="L6" s="29"/>
      <c r="M6" s="29"/>
      <c r="N6" s="30"/>
    </row>
    <row r="7" spans="1:14" ht="24.95" customHeight="1" thickBot="1" x14ac:dyDescent="0.3">
      <c r="C7" s="1"/>
      <c r="J7" s="33"/>
      <c r="K7" s="33"/>
      <c r="L7" s="33"/>
      <c r="M7" s="33"/>
    </row>
    <row r="8" spans="1:14" x14ac:dyDescent="0.25">
      <c r="A8" s="17"/>
      <c r="B8" s="34" t="s">
        <v>25</v>
      </c>
      <c r="C8" s="14"/>
      <c r="D8" s="14"/>
      <c r="E8" s="14"/>
      <c r="F8" s="14"/>
      <c r="G8" s="14"/>
      <c r="H8" s="19"/>
      <c r="I8" s="19"/>
      <c r="J8" s="35"/>
      <c r="K8" s="35"/>
      <c r="L8" s="35"/>
      <c r="M8" s="35"/>
      <c r="N8" s="20"/>
    </row>
    <row r="9" spans="1:14" x14ac:dyDescent="0.25">
      <c r="A9" s="22"/>
      <c r="B9" s="1" t="s">
        <v>16</v>
      </c>
      <c r="C9" s="13">
        <v>1</v>
      </c>
      <c r="D9" s="6">
        <f t="shared" ref="D9:D11" si="1">IF(AND(LEFT($B9,1)=".",C9&lt;&gt;0),C9*J9*10,"")</f>
        <v>6.5329999999999995</v>
      </c>
      <c r="E9" s="13" t="str">
        <f>RTD("tos.rtd",,E$1,UPPER($B9))</f>
        <v>0.00%</v>
      </c>
      <c r="F9" s="6">
        <f>RTD("tos.rtd",,F$1,UPPER($B9))</f>
        <v>0</v>
      </c>
      <c r="G9" s="6">
        <f>RTD("tos.rtd",,G$1,UPPER($B9))</f>
        <v>135.16999999999999</v>
      </c>
      <c r="H9" s="13" t="str">
        <f>IF(LEFT($B9,1) = ".",RTD("tos.rtd",,H$1,UPPER($B9)),"")</f>
        <v>DEC 18</v>
      </c>
      <c r="I9" s="13" t="str">
        <f>IF(LEFT($B9,1) = ".",RTD("tos.rtd",,I$1,UPPER($B9)),"")</f>
        <v>2018-12-21</v>
      </c>
      <c r="J9" s="23">
        <f>IF(LEFT($B9,1) = ".",RTD("tos.rtd",,J$1,UPPER($B9)),"")</f>
        <v>0.65329999999999999</v>
      </c>
      <c r="K9" s="23">
        <f>IF(LEFT($B9,1) = ".",RTD("tos.rtd",,K$1,UPPER($B9)),"")</f>
        <v>8.0000000000000004E-4</v>
      </c>
      <c r="L9" s="23">
        <f>IF(LEFT($B9,1) = ".",RTD("tos.rtd",,L$1,UPPER($B9)),"")</f>
        <v>-8.5000000000000006E-2</v>
      </c>
      <c r="M9" s="23">
        <f>IF(LEFT($B9,1) = ".",RTD("tos.rtd",,M$1,UPPER($B9)),"")</f>
        <v>6.5862999999999996</v>
      </c>
      <c r="N9" s="24">
        <f>IF(LEFT($B9,1) = ".",RTD("tos.rtd",,N$1,UPPER($B9)),"")</f>
        <v>109.47726</v>
      </c>
    </row>
    <row r="10" spans="1:14" x14ac:dyDescent="0.25">
      <c r="A10" s="22"/>
      <c r="B10" s="1" t="s">
        <v>17</v>
      </c>
      <c r="C10" s="13">
        <v>-2</v>
      </c>
      <c r="D10" s="6">
        <f t="shared" si="1"/>
        <v>-12.134</v>
      </c>
      <c r="E10" s="13" t="str">
        <f>RTD("tos.rtd",,E$1,UPPER($B10))</f>
        <v>0.00%</v>
      </c>
      <c r="F10" s="6">
        <f>RTD("tos.rtd",,F$1,UPPER($B10))</f>
        <v>0</v>
      </c>
      <c r="G10" s="6">
        <f>RTD("tos.rtd",,G$1,UPPER($B10))</f>
        <v>105</v>
      </c>
      <c r="H10" s="13" t="str">
        <f>IF(LEFT($B10,1) = ".",RTD("tos.rtd",,H$1,UPPER($B10)),"")</f>
        <v>DEC 18</v>
      </c>
      <c r="I10" s="13" t="str">
        <f>IF(LEFT($B10,1) = ".",RTD("tos.rtd",,I$1,UPPER($B10)),"")</f>
        <v>2018-12-21</v>
      </c>
      <c r="J10" s="23">
        <f>IF(LEFT($B10,1) = ".",RTD("tos.rtd",,J$1,UPPER($B10)),"")</f>
        <v>0.60670000000000002</v>
      </c>
      <c r="K10" s="23">
        <f>IF(LEFT($B10,1) = ".",RTD("tos.rtd",,K$1,UPPER($B10)),"")</f>
        <v>8.9999999999999998E-4</v>
      </c>
      <c r="L10" s="23">
        <f>IF(LEFT($B10,1) = ".",RTD("tos.rtd",,L$1,UPPER($B10)),"")</f>
        <v>-8.5599999999999996E-2</v>
      </c>
      <c r="M10" s="23">
        <f>IF(LEFT($B10,1) = ".",RTD("tos.rtd",,M$1,UPPER($B10)),"")</f>
        <v>6.8623000000000003</v>
      </c>
      <c r="N10" s="24">
        <f>IF(LEFT($B10,1) = ".",RTD("tos.rtd",,N$1,UPPER($B10)),"")</f>
        <v>133.47726</v>
      </c>
    </row>
    <row r="11" spans="1:14" x14ac:dyDescent="0.25">
      <c r="A11" s="25">
        <f ca="1">I11-TODAY()</f>
        <v>1024</v>
      </c>
      <c r="B11" s="1" t="s">
        <v>18</v>
      </c>
      <c r="C11" s="13">
        <v>1</v>
      </c>
      <c r="D11" s="6">
        <f t="shared" si="1"/>
        <v>5.5820000000000007</v>
      </c>
      <c r="E11" s="13" t="str">
        <f>RTD("tos.rtd",,E$1,UPPER($B11))</f>
        <v>0.00%</v>
      </c>
      <c r="F11" s="6">
        <f>RTD("tos.rtd",,F$1,UPPER($B11))</f>
        <v>0</v>
      </c>
      <c r="G11" s="6">
        <f>RTD("tos.rtd",,G$1,UPPER($B11))</f>
        <v>108.6</v>
      </c>
      <c r="H11" s="13" t="str">
        <f>IF(LEFT($B11,1) = ".",RTD("tos.rtd",,H$1,UPPER($B11)),"")</f>
        <v>DEC 18</v>
      </c>
      <c r="I11" s="13" t="str">
        <f>IF(LEFT($B11,1) = ".",RTD("tos.rtd",,I$1,UPPER($B11)),"")</f>
        <v>2018-12-21</v>
      </c>
      <c r="J11" s="23">
        <f>IF(LEFT($B11,1) = ".",RTD("tos.rtd",,J$1,UPPER($B11)),"")</f>
        <v>0.55820000000000003</v>
      </c>
      <c r="K11" s="23">
        <f>IF(LEFT($B11,1) = ".",RTD("tos.rtd",,K$1,UPPER($B11)),"")</f>
        <v>1E-3</v>
      </c>
      <c r="L11" s="23">
        <f>IF(LEFT($B11,1) = ".",RTD("tos.rtd",,L$1,UPPER($B11)),"")</f>
        <v>-8.5099999999999995E-2</v>
      </c>
      <c r="M11" s="23">
        <f>IF(LEFT($B11,1) = ".",RTD("tos.rtd",,M$1,UPPER($B11)),"")</f>
        <v>7.0426000000000002</v>
      </c>
      <c r="N11" s="24">
        <f>IF(LEFT($B11,1) = ".",RTD("tos.rtd",,N$1,UPPER($B11)),"")</f>
        <v>125.35</v>
      </c>
    </row>
    <row r="12" spans="1:14" ht="15.75" thickBot="1" x14ac:dyDescent="0.3">
      <c r="A12" s="26"/>
      <c r="B12" s="7"/>
      <c r="C12" s="7"/>
      <c r="D12" s="27">
        <f>SUM(D8:D11)</f>
        <v>-1.9000000000000128E-2</v>
      </c>
      <c r="E12" s="7"/>
      <c r="F12" s="7"/>
      <c r="G12" s="7"/>
      <c r="H12" s="28"/>
      <c r="I12" s="28"/>
      <c r="J12" s="29"/>
      <c r="K12" s="29"/>
      <c r="L12" s="29"/>
      <c r="M12" s="29"/>
      <c r="N12" s="30"/>
    </row>
    <row r="13" spans="1:14" ht="24.95" customHeight="1" thickBot="1" x14ac:dyDescent="0.3">
      <c r="C13" s="1"/>
      <c r="J13" s="33"/>
      <c r="K13" s="33"/>
      <c r="L13" s="33"/>
      <c r="M13" s="33"/>
    </row>
    <row r="14" spans="1:14" x14ac:dyDescent="0.25">
      <c r="A14" s="17"/>
      <c r="B14" s="34" t="s">
        <v>24</v>
      </c>
      <c r="C14" s="14"/>
      <c r="D14" s="14"/>
      <c r="E14" s="14"/>
      <c r="F14" s="14"/>
      <c r="G14" s="14"/>
      <c r="H14" s="19"/>
      <c r="I14" s="19"/>
      <c r="J14" s="35"/>
      <c r="K14" s="35"/>
      <c r="L14" s="35"/>
      <c r="M14" s="35"/>
      <c r="N14" s="20"/>
    </row>
    <row r="15" spans="1:14" x14ac:dyDescent="0.25">
      <c r="A15" s="22"/>
      <c r="B15" s="1" t="s">
        <v>20</v>
      </c>
      <c r="C15" s="13">
        <v>-1</v>
      </c>
      <c r="D15" s="6">
        <f t="shared" ref="D15:D16" si="2">IF(AND(LEFT($B15,1)=".",C15&lt;&gt;0),C15*J15*10,"")</f>
        <v>1.032</v>
      </c>
      <c r="E15" s="13" t="str">
        <f>RTD("tos.rtd",,E$1,UPPER($B15))</f>
        <v>0.00%</v>
      </c>
      <c r="F15" s="6">
        <f>RTD("tos.rtd",,F$1,UPPER($B15))</f>
        <v>0</v>
      </c>
      <c r="G15" s="6">
        <f>RTD("tos.rtd",,G$1,UPPER($B15))</f>
        <v>37.92</v>
      </c>
      <c r="H15" s="13" t="str">
        <f>IF(LEFT($B15,1) = ".",RTD("tos.rtd",,H$1,UPPER($B15)),"")</f>
        <v>DEC 17</v>
      </c>
      <c r="I15" s="13" t="str">
        <f>IF(LEFT($B15,1) = ".",RTD("tos.rtd",,I$1,UPPER($B15)),"")</f>
        <v>2017-12-15</v>
      </c>
      <c r="J15" s="23">
        <f>IF(LEFT($B15,1) = ".",RTD("tos.rtd",,J$1,UPPER($B15)),"")</f>
        <v>-0.1032</v>
      </c>
      <c r="K15" s="23">
        <f>IF(LEFT($B15,1) = ".",RTD("tos.rtd",,K$1,UPPER($B15)),"")</f>
        <v>4.0000000000000002E-4</v>
      </c>
      <c r="L15" s="23">
        <f>IF(LEFT($B15,1) = ".",RTD("tos.rtd",,L$1,UPPER($B15)),"")</f>
        <v>-5.74E-2</v>
      </c>
      <c r="M15" s="23">
        <f>IF(LEFT($B15,1) = ".",RTD("tos.rtd",,M$1,UPPER($B15)),"")</f>
        <v>2.5592999999999999</v>
      </c>
      <c r="N15" s="24">
        <f>IF(LEFT($B15,1) = ".",RTD("tos.rtd",,N$1,UPPER($B15)),"")</f>
        <v>29.35</v>
      </c>
    </row>
    <row r="16" spans="1:14" x14ac:dyDescent="0.25">
      <c r="A16" s="25">
        <f ca="1">I16-TODAY()</f>
        <v>653</v>
      </c>
      <c r="B16" s="1" t="s">
        <v>19</v>
      </c>
      <c r="C16" s="13">
        <v>1</v>
      </c>
      <c r="D16" s="6">
        <f t="shared" si="2"/>
        <v>-0.62799999999999989</v>
      </c>
      <c r="E16" s="13" t="str">
        <f>RTD("tos.rtd",,E$1,UPPER($B16))</f>
        <v>0.00%</v>
      </c>
      <c r="F16" s="6">
        <f>RTD("tos.rtd",,F$1,UPPER($B16))</f>
        <v>0</v>
      </c>
      <c r="G16" s="6">
        <f>RTD("tos.rtd",,G$1,UPPER($B16))</f>
        <v>21</v>
      </c>
      <c r="H16" s="13" t="str">
        <f>IF(LEFT($B16,1) = ".",RTD("tos.rtd",,H$1,UPPER($B16)),"")</f>
        <v>DEC 17</v>
      </c>
      <c r="I16" s="13" t="str">
        <f>IF(LEFT($B16,1) = ".",RTD("tos.rtd",,I$1,UPPER($B16)),"")</f>
        <v>2017-12-15</v>
      </c>
      <c r="J16" s="23">
        <f>IF(LEFT($B16,1) = ".",RTD("tos.rtd",,J$1,UPPER($B16)),"")</f>
        <v>-6.2799999999999995E-2</v>
      </c>
      <c r="K16" s="23">
        <f>IF(LEFT($B16,1) = ".",RTD("tos.rtd",,K$1,UPPER($B16)),"")</f>
        <v>2.9999999999999997E-4</v>
      </c>
      <c r="L16" s="23">
        <f>IF(LEFT($B16,1) = ".",RTD("tos.rtd",,L$1,UPPER($B16)),"")</f>
        <v>-4.3799999999999999E-2</v>
      </c>
      <c r="M16" s="23">
        <f>IF(LEFT($B16,1) = ".",RTD("tos.rtd",,M$1,UPPER($B16)),"")</f>
        <v>1.7588999999999999</v>
      </c>
      <c r="N16" s="24">
        <f>IF(LEFT($B16,1) = ".",RTD("tos.rtd",,N$1,UPPER($B16)),"")</f>
        <v>16.899999999999999</v>
      </c>
    </row>
    <row r="17" spans="1:14" ht="15.75" thickBot="1" x14ac:dyDescent="0.3">
      <c r="A17" s="26"/>
      <c r="B17" s="7"/>
      <c r="C17" s="7"/>
      <c r="D17" s="27">
        <f>SUM(D14:D16)</f>
        <v>0.40400000000000014</v>
      </c>
      <c r="E17" s="7"/>
      <c r="F17" s="7"/>
      <c r="G17" s="36">
        <f>(C15*G15)+(C16*G16)</f>
        <v>-16.920000000000002</v>
      </c>
      <c r="H17" s="37" t="s">
        <v>37</v>
      </c>
      <c r="I17" s="28"/>
      <c r="J17" s="7"/>
      <c r="K17" s="7"/>
      <c r="L17" s="7"/>
      <c r="M17" s="7"/>
      <c r="N17" s="30"/>
    </row>
    <row r="18" spans="1:14" ht="24.95" customHeight="1" thickBot="1" x14ac:dyDescent="0.3"/>
    <row r="19" spans="1:14" x14ac:dyDescent="0.25">
      <c r="A19" s="17"/>
      <c r="B19" s="34" t="s">
        <v>26</v>
      </c>
      <c r="C19" s="34" t="s">
        <v>31</v>
      </c>
      <c r="D19" s="38" t="str">
        <f>G1</f>
        <v>LAST</v>
      </c>
      <c r="E19" s="38" t="str">
        <f>H1</f>
        <v>EXPIRATION</v>
      </c>
      <c r="F19" s="38" t="str">
        <f>I1</f>
        <v>EXPIRATION_DAY</v>
      </c>
      <c r="G19" s="38" t="str">
        <f>J1</f>
        <v>DELTA</v>
      </c>
      <c r="H19" s="38" t="str">
        <f>N1</f>
        <v>EXTRINSIC</v>
      </c>
      <c r="I19" s="39" t="s">
        <v>32</v>
      </c>
    </row>
    <row r="20" spans="1:14" x14ac:dyDescent="0.25">
      <c r="A20" s="22"/>
      <c r="B20" s="1" t="s">
        <v>12</v>
      </c>
      <c r="D20" s="6">
        <f>RTD("tos.rtd",,D$19,UPPER($B20))</f>
        <v>37.69</v>
      </c>
      <c r="E20" s="40" t="str">
        <f>IF(LEFT($B20,1) = ".",RTD("tos.rtd",,E$19,UPPER($B20)),"")</f>
        <v/>
      </c>
      <c r="F20" s="40" t="str">
        <f>IF(LEFT($B20,1) = ".",RTD("tos.rtd",,F$19,UPPER($B20)),"")</f>
        <v/>
      </c>
      <c r="G20" s="6" t="str">
        <f>IF(LEFT($B20,1) = ".",RTD("tos.rtd",,G$19,UPPER($B20)),"")</f>
        <v/>
      </c>
      <c r="H20" s="6" t="str">
        <f>IF(LEFT($B20,1) = ".",RTD("tos.rtd",,H$19,UPPER($B20)),"")</f>
        <v/>
      </c>
      <c r="I20" s="41"/>
    </row>
    <row r="21" spans="1:14" x14ac:dyDescent="0.25">
      <c r="A21" s="25">
        <f ca="1">F21-TODAY()</f>
        <v>45</v>
      </c>
      <c r="B21" s="1" t="s">
        <v>27</v>
      </c>
      <c r="C21" s="5">
        <f>H21/D$20</f>
        <v>1.2337490050411251E-2</v>
      </c>
      <c r="D21" s="6">
        <f>RTD("tos.rtd",,D$19,UPPER($B21))</f>
        <v>0.46</v>
      </c>
      <c r="E21" s="40" t="str">
        <f>IF(LEFT($B21,1) = ".",RTD("tos.rtd",,E$19,UPPER($B21)),"")</f>
        <v>APR 16</v>
      </c>
      <c r="F21" s="40" t="str">
        <f>IF(LEFT($B21,1) = ".",RTD("tos.rtd",,F$19,UPPER($B21)),"")</f>
        <v>2016-04-16</v>
      </c>
      <c r="G21" s="6">
        <f>IF(LEFT($B21,1) = ".",RTD("tos.rtd",,G$19,UPPER($B21)),"")</f>
        <v>0.40129999999999999</v>
      </c>
      <c r="H21" s="6">
        <f>IF(LEFT($B21,1) = ".",RTD("tos.rtd",,H$19,UPPER($B21)),"")</f>
        <v>0.46500000000000002</v>
      </c>
      <c r="I21" s="42">
        <f>D$20-D21</f>
        <v>37.229999999999997</v>
      </c>
    </row>
    <row r="22" spans="1:14" x14ac:dyDescent="0.25">
      <c r="A22" s="25">
        <f t="shared" ref="A22:A24" ca="1" si="3">F22-TODAY()</f>
        <v>80</v>
      </c>
      <c r="B22" s="1" t="s">
        <v>28</v>
      </c>
      <c r="C22" s="5">
        <f t="shared" ref="C22:C24" si="4">H22/D$20</f>
        <v>1.7776598567259223E-2</v>
      </c>
      <c r="D22" s="6">
        <f>RTD("tos.rtd",,D$19,UPPER($B22))</f>
        <v>0.68</v>
      </c>
      <c r="E22" s="40" t="str">
        <f>IF(LEFT($B22,1) = ".",RTD("tos.rtd",,E$19,UPPER($B22)),"")</f>
        <v>MAY 16</v>
      </c>
      <c r="F22" s="40" t="str">
        <f>IF(LEFT($B22,1) = ".",RTD("tos.rtd",,F$19,UPPER($B22)),"")</f>
        <v>2016-05-21</v>
      </c>
      <c r="G22" s="6">
        <f>IF(LEFT($B22,1) = ".",RTD("tos.rtd",,G$19,UPPER($B22)),"")</f>
        <v>0.41399999999999998</v>
      </c>
      <c r="H22" s="6">
        <f>IF(LEFT($B22,1) = ".",RTD("tos.rtd",,H$19,UPPER($B22)),"")</f>
        <v>0.67</v>
      </c>
      <c r="I22" s="42">
        <f t="shared" ref="I22:I24" si="5">D$20-D22</f>
        <v>37.01</v>
      </c>
    </row>
    <row r="23" spans="1:14" x14ac:dyDescent="0.25">
      <c r="A23" s="25">
        <f t="shared" ca="1" si="3"/>
        <v>136</v>
      </c>
      <c r="B23" s="1" t="s">
        <v>29</v>
      </c>
      <c r="C23" s="5">
        <f t="shared" si="4"/>
        <v>2.3348368267444946E-2</v>
      </c>
      <c r="D23" s="6">
        <f>RTD("tos.rtd",,D$19,UPPER($B23))</f>
        <v>0.86</v>
      </c>
      <c r="E23" s="40" t="str">
        <f>IF(LEFT($B23,1) = ".",RTD("tos.rtd",,E$19,UPPER($B23)),"")</f>
        <v>JUL 16</v>
      </c>
      <c r="F23" s="40" t="str">
        <f>IF(LEFT($B23,1) = ".",RTD("tos.rtd",,F$19,UPPER($B23)),"")</f>
        <v>2016-07-16</v>
      </c>
      <c r="G23" s="6">
        <f>IF(LEFT($B23,1) = ".",RTD("tos.rtd",,G$19,UPPER($B23)),"")</f>
        <v>0.41970000000000002</v>
      </c>
      <c r="H23" s="6">
        <f>IF(LEFT($B23,1) = ".",RTD("tos.rtd",,H$19,UPPER($B23)),"")</f>
        <v>0.88</v>
      </c>
      <c r="I23" s="42">
        <f t="shared" si="5"/>
        <v>36.83</v>
      </c>
    </row>
    <row r="24" spans="1:14" ht="15.75" thickBot="1" x14ac:dyDescent="0.3">
      <c r="A24" s="43">
        <f t="shared" ca="1" si="3"/>
        <v>325</v>
      </c>
      <c r="B24" s="7" t="s">
        <v>30</v>
      </c>
      <c r="C24" s="8">
        <f t="shared" si="4"/>
        <v>2.0164499867338818E-2</v>
      </c>
      <c r="D24" s="44">
        <f>RTD("tos.rtd",,D$19,UPPER($B24))</f>
        <v>0.75</v>
      </c>
      <c r="E24" s="45" t="str">
        <f>IF(LEFT($B24,1) = ".",RTD("tos.rtd",,E$19,UPPER($B24)),"")</f>
        <v>JAN 17</v>
      </c>
      <c r="F24" s="45" t="str">
        <f>IF(LEFT($B24,1) = ".",RTD("tos.rtd",,F$19,UPPER($B24)),"")</f>
        <v>2017-01-21</v>
      </c>
      <c r="G24" s="44">
        <f>IF(LEFT($B24,1) = ".",RTD("tos.rtd",,G$19,UPPER($B24)),"")</f>
        <v>0.27079999999999999</v>
      </c>
      <c r="H24" s="44">
        <f>IF(LEFT($B24,1) = ".",RTD("tos.rtd",,H$19,UPPER($B24)),"")</f>
        <v>0.76</v>
      </c>
      <c r="I24" s="46">
        <f t="shared" si="5"/>
        <v>36.94</v>
      </c>
    </row>
    <row r="25" spans="1:14" ht="24.95" customHeight="1" thickBot="1" x14ac:dyDescent="0.3">
      <c r="D25" s="6"/>
      <c r="E25" s="47" t="str">
        <f>IF(LEFT($B25,1) = ".",RTD("tos.rtd",,E$19,UPPER($B25)),"")</f>
        <v/>
      </c>
      <c r="F25" s="47" t="str">
        <f>IF(LEFT($B25,1) = ".",RTD("tos.rtd",,F$19,UPPER($B25)),"")</f>
        <v/>
      </c>
      <c r="G25" s="47" t="str">
        <f>IF(LEFT($B25,1) = ".",RTD("tos.rtd",,G$19,UPPER($B25)),"")</f>
        <v/>
      </c>
      <c r="H25" s="47" t="str">
        <f>IF(LEFT($B25,1) = ".",RTD("tos.rtd",,H$19,UPPER($B25)),"")</f>
        <v/>
      </c>
    </row>
    <row r="26" spans="1:14" x14ac:dyDescent="0.25">
      <c r="B26" s="48" t="s">
        <v>33</v>
      </c>
      <c r="C26" s="9"/>
      <c r="D26" s="38" t="str">
        <f>G1</f>
        <v>LAST</v>
      </c>
      <c r="E26" s="14"/>
      <c r="F26" s="20"/>
    </row>
    <row r="27" spans="1:14" x14ac:dyDescent="0.25">
      <c r="A27" s="49"/>
      <c r="B27" s="10" t="s">
        <v>34</v>
      </c>
      <c r="D27" s="6">
        <f>RTD("tos.rtd",,D$19,UPPER($B27))</f>
        <v>19.350000000000001</v>
      </c>
      <c r="E27" s="1"/>
      <c r="F27" s="50"/>
    </row>
    <row r="28" spans="1:14" x14ac:dyDescent="0.25">
      <c r="B28" s="4" t="s">
        <v>35</v>
      </c>
      <c r="D28" s="6">
        <f>RTD("tos.rtd",,D$19,UPPER($B28))</f>
        <v>17.09</v>
      </c>
      <c r="E28" s="1"/>
      <c r="F28" s="50"/>
    </row>
    <row r="29" spans="1:14" x14ac:dyDescent="0.25">
      <c r="B29" s="4"/>
      <c r="E29" s="1"/>
      <c r="F29" s="50"/>
    </row>
    <row r="30" spans="1:14" x14ac:dyDescent="0.25">
      <c r="B30" s="10" t="s">
        <v>36</v>
      </c>
      <c r="D30" s="6">
        <f>RTD("tos.rtd",,D$19,UPPER($B30))</f>
        <v>2.2599999999999998</v>
      </c>
      <c r="E30" s="1"/>
      <c r="F30" s="50"/>
    </row>
    <row r="31" spans="1:14" ht="15.75" thickBot="1" x14ac:dyDescent="0.3">
      <c r="B31" s="11" t="s">
        <v>38</v>
      </c>
      <c r="C31" s="12"/>
      <c r="D31" s="7"/>
      <c r="E31" s="7"/>
      <c r="F31" s="30"/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2016-03-03T03:20:20Z</dcterms:created>
  <dcterms:modified xsi:type="dcterms:W3CDTF">2016-03-03T03:24:01Z</dcterms:modified>
</cp:coreProperties>
</file>